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hgroupcomau-my.sharepoint.com/personal/tyrus_yu_ihgroup_com_au/Documents/Desktop/"/>
    </mc:Choice>
  </mc:AlternateContent>
  <xr:revisionPtr revIDLastSave="0" documentId="8_{F09C30E7-F46C-42BA-9804-3118974FCD96}" xr6:coauthVersionLast="46" xr6:coauthVersionMax="46" xr10:uidLastSave="{00000000-0000-0000-0000-000000000000}"/>
  <workbookProtection workbookAlgorithmName="SHA-512" workbookHashValue="lDN1bv5NRcM79ISk7mPrTCoKzm/Mqw0c6gvDW0UAOXIZXCdUDASseWOJmb3f2ObKXMc319mvaNOZp2H6+RN0GA==" workbookSaltValue="gyJnzzq6T9SBZkV/jLe4Ow==" workbookSpinCount="100000" lockStructure="1"/>
  <bookViews>
    <workbookView xWindow="-120" yWindow="-120" windowWidth="29040" windowHeight="15840" tabRatio="856" xr2:uid="{00000000-000D-0000-FFFF-FFFF00000000}"/>
  </bookViews>
  <sheets>
    <sheet name="Premium Calc" sheetId="20" r:id="rId1"/>
  </sheets>
  <definedNames>
    <definedName name="_xlnm.Print_Area" localSheetId="0">'Premium Calc'!$A$1:$K$46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0" i="20" l="1"/>
  <c r="P32" i="20"/>
  <c r="F12" i="20" s="1"/>
  <c r="P33" i="20"/>
  <c r="F13" i="20" s="1"/>
  <c r="P34" i="20"/>
  <c r="F14" i="20" s="1"/>
  <c r="P35" i="20"/>
  <c r="F15" i="20" s="1"/>
  <c r="P36" i="20"/>
  <c r="F16" i="20" s="1"/>
  <c r="P37" i="20"/>
  <c r="F17" i="20" s="1"/>
  <c r="P38" i="20"/>
  <c r="F18" i="20" s="1"/>
  <c r="P39" i="20"/>
  <c r="F19" i="20" s="1"/>
  <c r="P45" i="20" l="1"/>
  <c r="R45" i="20" s="1"/>
  <c r="P46" i="20"/>
  <c r="R46" i="20" s="1"/>
  <c r="S46" i="20" s="1"/>
  <c r="P47" i="20"/>
  <c r="R47" i="20" s="1"/>
  <c r="P48" i="20"/>
  <c r="R48" i="20" s="1"/>
  <c r="P49" i="20"/>
  <c r="R49" i="20" s="1"/>
  <c r="P50" i="20"/>
  <c r="R50" i="20" s="1"/>
  <c r="S50" i="20" s="1"/>
  <c r="P51" i="20"/>
  <c r="R51" i="20" s="1"/>
  <c r="P52" i="20"/>
  <c r="D19" i="20"/>
  <c r="D11" i="20"/>
  <c r="D12" i="20"/>
  <c r="D13" i="20"/>
  <c r="D14" i="20"/>
  <c r="D15" i="20"/>
  <c r="D16" i="20"/>
  <c r="D17" i="20"/>
  <c r="D18" i="20"/>
  <c r="O52" i="20" l="1"/>
  <c r="Q52" i="20" s="1"/>
  <c r="O39" i="20"/>
  <c r="N52" i="20"/>
  <c r="N39" i="20"/>
  <c r="O50" i="20"/>
  <c r="O37" i="20"/>
  <c r="O38" i="20"/>
  <c r="O51" i="20"/>
  <c r="O49" i="20"/>
  <c r="Q49" i="20" s="1"/>
  <c r="O36" i="20"/>
  <c r="O48" i="20"/>
  <c r="O35" i="20"/>
  <c r="O47" i="20"/>
  <c r="O34" i="20"/>
  <c r="O46" i="20"/>
  <c r="Q46" i="20" s="1"/>
  <c r="O33" i="20"/>
  <c r="O45" i="20"/>
  <c r="O32" i="20"/>
  <c r="O31" i="20"/>
  <c r="E11" i="20" s="1"/>
  <c r="O44" i="20"/>
  <c r="N31" i="20"/>
  <c r="N44" i="20"/>
  <c r="N45" i="20"/>
  <c r="N32" i="20"/>
  <c r="N33" i="20"/>
  <c r="N46" i="20"/>
  <c r="N37" i="20"/>
  <c r="N50" i="20"/>
  <c r="N47" i="20"/>
  <c r="N34" i="20"/>
  <c r="N38" i="20"/>
  <c r="N51" i="20"/>
  <c r="N36" i="20"/>
  <c r="N49" i="20"/>
  <c r="N35" i="20"/>
  <c r="N48" i="20"/>
  <c r="R52" i="20"/>
  <c r="S52" i="20" s="1"/>
  <c r="S48" i="20"/>
  <c r="S45" i="20"/>
  <c r="S47" i="20"/>
  <c r="S51" i="20"/>
  <c r="S49" i="20"/>
  <c r="Q38" i="20" l="1"/>
  <c r="H18" i="20" s="1"/>
  <c r="E18" i="20"/>
  <c r="Q34" i="20"/>
  <c r="H14" i="20" s="1"/>
  <c r="E14" i="20"/>
  <c r="Q35" i="20"/>
  <c r="H15" i="20" s="1"/>
  <c r="E15" i="20"/>
  <c r="Q37" i="20"/>
  <c r="H17" i="20" s="1"/>
  <c r="E17" i="20"/>
  <c r="Q33" i="20"/>
  <c r="H13" i="20" s="1"/>
  <c r="E13" i="20"/>
  <c r="Q36" i="20"/>
  <c r="H16" i="20" s="1"/>
  <c r="E16" i="20"/>
  <c r="Q39" i="20"/>
  <c r="H19" i="20" s="1"/>
  <c r="E19" i="20"/>
  <c r="Q32" i="20"/>
  <c r="H12" i="20" s="1"/>
  <c r="E12" i="20"/>
  <c r="Q51" i="20"/>
  <c r="Q50" i="20"/>
  <c r="Q45" i="20"/>
  <c r="N53" i="20"/>
  <c r="Q48" i="20"/>
  <c r="N40" i="20"/>
  <c r="Q47" i="20"/>
  <c r="P44" i="20"/>
  <c r="R33" i="20" l="1"/>
  <c r="R39" i="20"/>
  <c r="R37" i="20"/>
  <c r="R32" i="20"/>
  <c r="R35" i="20"/>
  <c r="R44" i="20"/>
  <c r="S44" i="20" s="1"/>
  <c r="P53" i="20"/>
  <c r="R53" i="20" l="1"/>
  <c r="S53" i="20" s="1"/>
  <c r="P31" i="20"/>
  <c r="P40" i="20" l="1"/>
  <c r="F11" i="20"/>
  <c r="Q44" i="20"/>
  <c r="R34" i="20" l="1"/>
  <c r="Q31" i="20"/>
  <c r="H11" i="20" s="1"/>
  <c r="R31" i="20" l="1"/>
  <c r="R38" i="20" l="1"/>
  <c r="O40" i="20" l="1"/>
  <c r="O53" i="20"/>
  <c r="Q53" i="20"/>
  <c r="R36" i="20" l="1"/>
  <c r="Q40" i="20"/>
  <c r="R40" i="20" s="1"/>
</calcChain>
</file>

<file path=xl/sharedStrings.xml><?xml version="1.0" encoding="utf-8"?>
<sst xmlns="http://schemas.openxmlformats.org/spreadsheetml/2006/main" count="84" uniqueCount="48">
  <si>
    <t>HBCF Loading/Discount:</t>
  </si>
  <si>
    <t>Category of Work</t>
  </si>
  <si>
    <t>Contract Price</t>
  </si>
  <si>
    <t>Postcode</t>
  </si>
  <si>
    <t>Rural Rate (Excl.)</t>
  </si>
  <si>
    <t>Metro</t>
  </si>
  <si>
    <t>Location</t>
  </si>
  <si>
    <t xml:space="preserve">From </t>
  </si>
  <si>
    <t>To</t>
  </si>
  <si>
    <t>Regional</t>
  </si>
  <si>
    <t>Fee</t>
  </si>
  <si>
    <t>Total Premium</t>
  </si>
  <si>
    <t>Total</t>
  </si>
  <si>
    <t>Wholesaling fee</t>
  </si>
  <si>
    <t>IH Fee</t>
  </si>
  <si>
    <t>Rate</t>
  </si>
  <si>
    <t>Min Fee</t>
  </si>
  <si>
    <t>Max Fee</t>
  </si>
  <si>
    <t>Fee as a % of premium</t>
  </si>
  <si>
    <t>Rate Wholesale</t>
  </si>
  <si>
    <t>Wholesale Split</t>
  </si>
  <si>
    <t>C01 - New Single Dwelling Construction</t>
  </si>
  <si>
    <t>C03 - New Multi Dwelling Construction (Up To 3 Storeys)</t>
  </si>
  <si>
    <t xml:space="preserve">C04 - Single Dwelling Alterations (Structural) </t>
  </si>
  <si>
    <t>C06 - Single Dwelling Alterations (Non-Structural)</t>
  </si>
  <si>
    <t>C05 - Swimming Pools</t>
  </si>
  <si>
    <t xml:space="preserve">C09 - New Duplex, Dual Occupancy, Triplex, Terraces </t>
  </si>
  <si>
    <t xml:space="preserve">C02 - Multi Dwelling Alterations (Structural) </t>
  </si>
  <si>
    <t>C07 - Other</t>
  </si>
  <si>
    <t>C08 - Multi Dwelling Alterations (Non-Structural)</t>
  </si>
  <si>
    <t>Postcodes</t>
  </si>
  <si>
    <t>Min premium</t>
  </si>
  <si>
    <t>Price (including GST &amp; Stamp Duty)</t>
  </si>
  <si>
    <t>Base Premium (inc loading &amp; discount)</t>
  </si>
  <si>
    <t>Min premium including GST &amp; SD</t>
  </si>
  <si>
    <t>Metro Rate (Excl)</t>
  </si>
  <si>
    <t>HBCF premium (inc GST &amp; Stamp duty)</t>
  </si>
  <si>
    <t>Inovice Total</t>
  </si>
  <si>
    <t>iCare HBCF's rate</t>
  </si>
  <si>
    <t>Note:</t>
  </si>
  <si>
    <r>
      <t xml:space="preserve">HBCF Loading/ Discount: </t>
    </r>
    <r>
      <rPr>
        <sz val="10"/>
        <rFont val="Arial"/>
        <family val="2"/>
      </rPr>
      <t>Please input your Loading or Discount into the field specified. If you are unsure of this, please contact our office</t>
    </r>
  </si>
  <si>
    <r>
      <t>Contract price &amp; Postcode:</t>
    </r>
    <r>
      <rPr>
        <sz val="10"/>
        <rFont val="Arial"/>
        <family val="2"/>
      </rPr>
      <t xml:space="preserve"> Please input the</t>
    </r>
    <r>
      <rPr>
        <b/>
        <sz val="10"/>
        <rFont val="Arial"/>
        <family val="2"/>
      </rPr>
      <t xml:space="preserve"> Dwelling/Unit </t>
    </r>
    <r>
      <rPr>
        <sz val="10"/>
        <rFont val="Arial"/>
        <family val="2"/>
      </rPr>
      <t>Price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Postcode, particularly in respect of Multi Dwelling Categories (C02, C03, C08)</t>
    </r>
  </si>
  <si>
    <r>
      <t xml:space="preserve">Classification: </t>
    </r>
    <r>
      <rPr>
        <sz val="10"/>
        <rFont val="Arial"/>
        <family val="2"/>
      </rPr>
      <t xml:space="preserve">Projects with existing/proposed </t>
    </r>
    <r>
      <rPr>
        <b/>
        <u/>
        <sz val="10"/>
        <rFont val="Arial"/>
        <family val="2"/>
      </rPr>
      <t>Strata, Community or Company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title will be classified as C03</t>
    </r>
  </si>
  <si>
    <r>
      <t>Classification</t>
    </r>
    <r>
      <rPr>
        <sz val="10"/>
        <rFont val="Arial"/>
        <family val="2"/>
      </rPr>
      <t xml:space="preserve">: New single dwelling with a </t>
    </r>
    <r>
      <rPr>
        <b/>
        <u/>
        <sz val="10"/>
        <rFont val="Arial"/>
        <family val="2"/>
      </rPr>
      <t>granny flat</t>
    </r>
    <r>
      <rPr>
        <sz val="10"/>
        <rFont val="Arial"/>
        <family val="2"/>
      </rPr>
      <t xml:space="preserve"> included will be classified as C09, and separate pricing is required</t>
    </r>
  </si>
  <si>
    <t>Broker Fee (inc GST)</t>
  </si>
  <si>
    <r>
      <t xml:space="preserve">Amendments &amp; Cancellations: </t>
    </r>
    <r>
      <rPr>
        <sz val="10"/>
        <rFont val="Arial"/>
        <family val="2"/>
      </rPr>
      <t> An amendment fee of $100 + GST will be charged and the fee retained for cancellations where the insurer accepts the cancellation request</t>
    </r>
  </si>
  <si>
    <r>
      <t xml:space="preserve">Broker Fee: </t>
    </r>
    <r>
      <rPr>
        <sz val="10"/>
        <rFont val="Arial"/>
        <family val="2"/>
      </rPr>
      <t>Please note the Broker Fee is applicable to each dwelling in respect of Duplex (C09) and Multi Dwelling (C02, C03, C08) Categories.</t>
    </r>
  </si>
  <si>
    <t>Effective 30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</si>
</sst>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"/>
    <numFmt numFmtId="165" formatCode="0.000000%"/>
    <numFmt numFmtId="166" formatCode="&quot;$&quot;#,##0.00"/>
    <numFmt numFmtId="167" formatCode="0.000%"/>
    <numFmt numFmtId="168" formatCode="_-&quot;$&quot;* #,##0.000_-;\-&quot;$&quot;* #,##0.000_-;_-&quot;$&quot;* &quot;-&quot;???_-;_-@_-"/>
    <numFmt numFmtId="169" formatCode="0.0000%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etica-Narrow"/>
      <family val="2"/>
    </font>
    <font>
      <b/>
      <sz val="11"/>
      <name val="Helvetica-Narrow"/>
      <family val="2"/>
    </font>
    <font>
      <i/>
      <sz val="9"/>
      <name val="Helvetica-Narrow"/>
      <family val="2"/>
    </font>
    <font>
      <sz val="8"/>
      <name val="Helvetica-Narrow"/>
      <family val="2"/>
    </font>
    <font>
      <b/>
      <sz val="8"/>
      <name val="Helvetica-Narrow"/>
      <family val="2"/>
    </font>
    <font>
      <b/>
      <u/>
      <sz val="8"/>
      <name val="Helvetica-Narrow"/>
      <family val="2"/>
    </font>
    <font>
      <sz val="11"/>
      <name val="Helvetica-Narrow"/>
      <family val="2"/>
    </font>
    <font>
      <b/>
      <u/>
      <sz val="10"/>
      <name val="Helvetica-Narrow"/>
      <family val="2"/>
    </font>
    <font>
      <b/>
      <sz val="10"/>
      <name val="Helvetica-Narrow"/>
    </font>
    <font>
      <b/>
      <sz val="24"/>
      <name val="Helvetica-Narrow"/>
    </font>
    <font>
      <b/>
      <u/>
      <sz val="10"/>
      <name val="Helvetica-Narrow"/>
    </font>
    <font>
      <sz val="10"/>
      <name val="Helvetica-Narrow"/>
    </font>
    <font>
      <sz val="10"/>
      <name val="Arial"/>
      <family val="2"/>
    </font>
    <font>
      <b/>
      <u/>
      <sz val="11"/>
      <name val="Helvetica-Narrow"/>
    </font>
    <font>
      <b/>
      <sz val="11"/>
      <name val="Helvetica-Narrow"/>
    </font>
    <font>
      <b/>
      <sz val="12"/>
      <name val="Helvetica-Narrow"/>
    </font>
    <font>
      <sz val="11"/>
      <name val="Helvetica-Narrow"/>
    </font>
    <font>
      <sz val="12"/>
      <name val="Helvetica-Narrow"/>
    </font>
    <font>
      <b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Fill="1" applyBorder="1" applyProtection="1">
      <protection hidden="1"/>
    </xf>
    <xf numFmtId="10" fontId="3" fillId="0" borderId="0" xfId="0" applyNumberFormat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Protection="1">
      <protection hidden="1"/>
    </xf>
    <xf numFmtId="167" fontId="3" fillId="0" borderId="0" xfId="0" applyNumberFormat="1" applyFont="1" applyFill="1" applyProtection="1">
      <protection hidden="1"/>
    </xf>
    <xf numFmtId="10" fontId="3" fillId="0" borderId="0" xfId="0" applyNumberFormat="1" applyFont="1" applyProtection="1">
      <protection hidden="1"/>
    </xf>
    <xf numFmtId="1" fontId="3" fillId="0" borderId="0" xfId="0" applyNumberFormat="1" applyFont="1" applyProtection="1">
      <protection hidden="1"/>
    </xf>
    <xf numFmtId="44" fontId="3" fillId="0" borderId="1" xfId="1" applyNumberFormat="1" applyFont="1" applyBorder="1" applyProtection="1">
      <protection hidden="1"/>
    </xf>
    <xf numFmtId="10" fontId="3" fillId="0" borderId="1" xfId="2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44" fontId="11" fillId="0" borderId="1" xfId="1" applyFont="1" applyBorder="1" applyProtection="1">
      <protection hidden="1"/>
    </xf>
    <xf numFmtId="166" fontId="3" fillId="0" borderId="0" xfId="0" applyNumberFormat="1" applyFont="1" applyProtection="1">
      <protection hidden="1"/>
    </xf>
    <xf numFmtId="44" fontId="3" fillId="0" borderId="1" xfId="0" applyNumberFormat="1" applyFont="1" applyBorder="1" applyProtection="1">
      <protection hidden="1"/>
    </xf>
    <xf numFmtId="168" fontId="3" fillId="0" borderId="0" xfId="0" applyNumberFormat="1" applyFont="1" applyProtection="1">
      <protection hidden="1"/>
    </xf>
    <xf numFmtId="44" fontId="3" fillId="0" borderId="0" xfId="0" applyNumberFormat="1" applyFont="1" applyFill="1" applyProtection="1">
      <protection hidden="1"/>
    </xf>
    <xf numFmtId="165" fontId="3" fillId="0" borderId="0" xfId="0" applyNumberFormat="1" applyFont="1" applyFill="1" applyProtection="1">
      <protection hidden="1"/>
    </xf>
    <xf numFmtId="0" fontId="11" fillId="0" borderId="0" xfId="0" applyFont="1" applyBorder="1" applyProtection="1">
      <protection hidden="1"/>
    </xf>
    <xf numFmtId="44" fontId="11" fillId="0" borderId="0" xfId="1" applyFont="1" applyBorder="1" applyProtection="1">
      <protection hidden="1"/>
    </xf>
    <xf numFmtId="44" fontId="3" fillId="0" borderId="0" xfId="1" applyNumberFormat="1" applyFont="1" applyBorder="1" applyProtection="1">
      <protection hidden="1"/>
    </xf>
    <xf numFmtId="44" fontId="11" fillId="0" borderId="2" xfId="1" applyFont="1" applyBorder="1" applyProtection="1">
      <protection hidden="1"/>
    </xf>
    <xf numFmtId="10" fontId="11" fillId="0" borderId="3" xfId="2" applyNumberFormat="1" applyFont="1" applyBorder="1" applyProtection="1">
      <protection hidden="1"/>
    </xf>
    <xf numFmtId="0" fontId="11" fillId="5" borderId="1" xfId="0" applyFont="1" applyFill="1" applyBorder="1" applyProtection="1">
      <protection hidden="1"/>
    </xf>
    <xf numFmtId="0" fontId="11" fillId="5" borderId="1" xfId="0" applyFont="1" applyFill="1" applyBorder="1" applyAlignment="1" applyProtection="1">
      <alignment horizontal="right"/>
      <protection hidden="1"/>
    </xf>
    <xf numFmtId="0" fontId="11" fillId="4" borderId="1" xfId="0" applyFont="1" applyFill="1" applyBorder="1" applyProtection="1">
      <protection hidden="1"/>
    </xf>
    <xf numFmtId="1" fontId="11" fillId="4" borderId="1" xfId="0" applyNumberFormat="1" applyFont="1" applyFill="1" applyBorder="1" applyProtection="1">
      <protection hidden="1"/>
    </xf>
    <xf numFmtId="0" fontId="12" fillId="0" borderId="0" xfId="0" quotePrefix="1" applyFont="1" applyProtection="1">
      <protection hidden="1"/>
    </xf>
    <xf numFmtId="44" fontId="14" fillId="6" borderId="1" xfId="1" applyNumberFormat="1" applyFont="1" applyFill="1" applyBorder="1" applyProtection="1">
      <protection hidden="1"/>
    </xf>
    <xf numFmtId="44" fontId="11" fillId="6" borderId="1" xfId="1" applyFont="1" applyFill="1" applyBorder="1" applyProtection="1">
      <protection hidden="1"/>
    </xf>
    <xf numFmtId="44" fontId="11" fillId="6" borderId="0" xfId="1" applyFont="1" applyFill="1" applyBorder="1" applyProtection="1">
      <protection hidden="1"/>
    </xf>
    <xf numFmtId="166" fontId="3" fillId="6" borderId="0" xfId="0" applyNumberFormat="1" applyFont="1" applyFill="1" applyProtection="1">
      <protection hidden="1"/>
    </xf>
    <xf numFmtId="0" fontId="3" fillId="6" borderId="0" xfId="0" applyFont="1" applyFill="1" applyProtection="1">
      <protection hidden="1"/>
    </xf>
    <xf numFmtId="166" fontId="3" fillId="6" borderId="1" xfId="1" applyNumberFormat="1" applyFont="1" applyFill="1" applyBorder="1" applyProtection="1">
      <protection hidden="1"/>
    </xf>
    <xf numFmtId="0" fontId="3" fillId="0" borderId="0" xfId="0" quotePrefix="1" applyFont="1" applyProtection="1">
      <protection hidden="1"/>
    </xf>
    <xf numFmtId="10" fontId="3" fillId="0" borderId="0" xfId="0" applyNumberFormat="1" applyFont="1" applyFill="1" applyProtection="1">
      <protection hidden="1"/>
    </xf>
    <xf numFmtId="167" fontId="3" fillId="7" borderId="1" xfId="0" applyNumberFormat="1" applyFont="1" applyFill="1" applyBorder="1" applyProtection="1">
      <protection hidden="1"/>
    </xf>
    <xf numFmtId="0" fontId="3" fillId="7" borderId="1" xfId="0" applyFont="1" applyFill="1" applyBorder="1" applyProtection="1">
      <protection hidden="1"/>
    </xf>
    <xf numFmtId="9" fontId="3" fillId="7" borderId="1" xfId="0" applyNumberFormat="1" applyFont="1" applyFill="1" applyBorder="1" applyProtection="1">
      <protection hidden="1"/>
    </xf>
    <xf numFmtId="166" fontId="3" fillId="7" borderId="1" xfId="0" applyNumberFormat="1" applyFont="1" applyFill="1" applyBorder="1" applyProtection="1">
      <protection hidden="1"/>
    </xf>
    <xf numFmtId="166" fontId="3" fillId="0" borderId="1" xfId="0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166" fontId="3" fillId="0" borderId="1" xfId="1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9" fillId="0" borderId="0" xfId="0" applyFont="1" applyFill="1" applyProtection="1">
      <protection hidden="1"/>
    </xf>
    <xf numFmtId="169" fontId="3" fillId="0" borderId="0" xfId="0" applyNumberFormat="1" applyFont="1" applyFill="1" applyProtection="1">
      <protection hidden="1"/>
    </xf>
    <xf numFmtId="44" fontId="14" fillId="0" borderId="1" xfId="1" applyNumberFormat="1" applyFont="1" applyFill="1" applyBorder="1" applyProtection="1">
      <protection hidden="1"/>
    </xf>
    <xf numFmtId="169" fontId="3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" fillId="0" borderId="1" xfId="0" applyFont="1" applyBorder="1" applyAlignment="1" applyProtection="1">
      <protection hidden="1"/>
    </xf>
    <xf numFmtId="164" fontId="14" fillId="0" borderId="1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14" fillId="0" borderId="0" xfId="0" applyNumberFormat="1" applyFont="1" applyBorder="1" applyAlignment="1" applyProtection="1">
      <alignment horizontal="center"/>
      <protection hidden="1"/>
    </xf>
    <xf numFmtId="164" fontId="1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4" fontId="6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0" xfId="0" applyFont="1" applyAlignment="1" applyProtection="1">
      <alignment horizontal="center" wrapText="1"/>
      <protection hidden="1"/>
    </xf>
    <xf numFmtId="164" fontId="3" fillId="2" borderId="1" xfId="0" applyNumberFormat="1" applyFont="1" applyFill="1" applyBorder="1" applyProtection="1">
      <protection locked="0" hidden="1"/>
    </xf>
    <xf numFmtId="0" fontId="3" fillId="2" borderId="1" xfId="0" applyFont="1" applyFill="1" applyBorder="1" applyProtection="1">
      <protection locked="0" hidden="1"/>
    </xf>
    <xf numFmtId="9" fontId="20" fillId="3" borderId="1" xfId="0" applyNumberFormat="1" applyFont="1" applyFill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Font="1" applyBorder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164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64" fontId="14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AEEF"/>
      <color rgb="FF3399FF"/>
      <color rgb="FF33CCFF"/>
      <color rgb="FF3C9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104775</xdr:rowOff>
    </xdr:from>
    <xdr:to>
      <xdr:col>10</xdr:col>
      <xdr:colOff>514350</xdr:colOff>
      <xdr:row>3</xdr:row>
      <xdr:rowOff>285750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81425" y="266700"/>
          <a:ext cx="56959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400">
              <a:solidFill>
                <a:schemeClr val="bg1"/>
              </a:solidFill>
              <a:effectLst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NSW Warranty</a:t>
          </a:r>
          <a:r>
            <a:rPr lang="en-AU" sz="1400" baseline="0">
              <a:solidFill>
                <a:schemeClr val="bg1"/>
              </a:solidFill>
              <a:effectLst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 Insurance Premium Calculator</a:t>
          </a:r>
          <a:endParaRPr lang="en-AU" sz="1400">
            <a:solidFill>
              <a:schemeClr val="bg1"/>
            </a:solidFill>
            <a:effectLst/>
            <a:latin typeface="HELVETICA" panose="020B0604020202020204" pitchFamily="34" charset="0"/>
            <a:cs typeface="HELVETICA" panose="020B0604020202020204" pitchFamily="34" charset="0"/>
          </a:endParaRPr>
        </a:p>
        <a:p>
          <a:endParaRPr lang="en-AU" sz="14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437029</xdr:colOff>
      <xdr:row>4</xdr:row>
      <xdr:rowOff>5603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1B70AE-7C64-4F8D-A186-6527245C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668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10</xdr:col>
      <xdr:colOff>338667</xdr:colOff>
      <xdr:row>33</xdr:row>
      <xdr:rowOff>138928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26AE83-B1DA-4E62-B1EA-AC312907C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44583"/>
          <a:ext cx="10974917" cy="109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66"/>
  <sheetViews>
    <sheetView showGridLines="0" showRowColHeaders="0" tabSelected="1" zoomScale="90" zoomScaleNormal="90" zoomScaleSheetLayoutView="100" workbookViewId="0">
      <selection activeCell="A14" sqref="A14"/>
    </sheetView>
  </sheetViews>
  <sheetFormatPr defaultRowHeight="12.75"/>
  <cols>
    <col min="1" max="1" width="55.85546875" style="1" customWidth="1"/>
    <col min="2" max="2" width="15.140625" style="1" customWidth="1"/>
    <col min="3" max="3" width="10.5703125" style="1" customWidth="1"/>
    <col min="4" max="4" width="11.5703125" style="1" customWidth="1"/>
    <col min="5" max="5" width="19.42578125" style="1" customWidth="1"/>
    <col min="6" max="6" width="9" style="1" customWidth="1"/>
    <col min="7" max="7" width="7.5703125" style="1" customWidth="1"/>
    <col min="8" max="8" width="9.140625" style="1" customWidth="1"/>
    <col min="9" max="9" width="10.28515625" style="1" customWidth="1"/>
    <col min="10" max="10" width="10.85546875" style="1" customWidth="1"/>
    <col min="11" max="11" width="9.140625" style="1" customWidth="1"/>
    <col min="12" max="12" width="5.140625" style="1" customWidth="1"/>
    <col min="13" max="13" width="51.42578125" style="1" hidden="1" customWidth="1"/>
    <col min="14" max="14" width="38" style="1" hidden="1" customWidth="1"/>
    <col min="15" max="15" width="34" style="1" hidden="1" customWidth="1"/>
    <col min="16" max="16" width="14.140625" style="1" hidden="1" customWidth="1"/>
    <col min="17" max="17" width="15" style="1" hidden="1" customWidth="1"/>
    <col min="18" max="18" width="22.140625" style="1" hidden="1" customWidth="1"/>
    <col min="19" max="19" width="12.42578125" style="1" hidden="1" customWidth="1"/>
    <col min="20" max="20" width="13.85546875" style="1" hidden="1" customWidth="1"/>
    <col min="21" max="21" width="15.85546875" style="1" hidden="1" customWidth="1"/>
    <col min="22" max="22" width="15" style="1" hidden="1" customWidth="1"/>
    <col min="23" max="27" width="0" style="1" hidden="1" customWidth="1"/>
    <col min="28" max="16384" width="9.140625" style="1"/>
  </cols>
  <sheetData>
    <row r="3" spans="1:22">
      <c r="O3" s="6"/>
    </row>
    <row r="4" spans="1:22" ht="30" customHeight="1">
      <c r="M4" s="30"/>
      <c r="N4" s="2"/>
      <c r="O4" s="6"/>
      <c r="P4" s="3"/>
      <c r="Q4" s="3"/>
    </row>
    <row r="5" spans="1:22">
      <c r="A5" s="54" t="s">
        <v>47</v>
      </c>
      <c r="N5" s="4"/>
      <c r="O5" s="6"/>
    </row>
    <row r="6" spans="1:22">
      <c r="A6" s="55"/>
      <c r="N6" s="5"/>
      <c r="O6" s="6"/>
      <c r="Q6" s="6"/>
      <c r="R6" s="6"/>
      <c r="S6" s="6"/>
      <c r="T6" s="6"/>
      <c r="U6" s="6"/>
      <c r="V6" s="6"/>
    </row>
    <row r="7" spans="1:22" ht="15" customHeight="1">
      <c r="A7" s="53"/>
      <c r="B7" s="82"/>
      <c r="C7" s="82"/>
      <c r="D7" s="82"/>
      <c r="E7" s="44" t="s">
        <v>0</v>
      </c>
      <c r="F7" s="56"/>
      <c r="G7" s="74">
        <v>0</v>
      </c>
      <c r="N7" s="4"/>
      <c r="O7" s="6"/>
      <c r="Q7" s="6"/>
      <c r="R7" s="6"/>
      <c r="S7" s="6"/>
      <c r="T7" s="6"/>
      <c r="U7" s="6"/>
      <c r="V7" s="6"/>
    </row>
    <row r="8" spans="1:22" ht="15" customHeight="1">
      <c r="M8" s="79" t="s">
        <v>38</v>
      </c>
      <c r="N8" s="80"/>
      <c r="O8" s="80"/>
      <c r="Q8" s="6"/>
      <c r="R8" s="6"/>
      <c r="S8" s="6"/>
      <c r="T8" s="6"/>
      <c r="U8" s="6"/>
      <c r="V8" s="6"/>
    </row>
    <row r="9" spans="1:22" ht="15" customHeight="1">
      <c r="A9" s="84" t="s">
        <v>1</v>
      </c>
      <c r="B9" s="84" t="s">
        <v>2</v>
      </c>
      <c r="C9" s="84" t="s">
        <v>3</v>
      </c>
      <c r="D9" s="84" t="s">
        <v>6</v>
      </c>
      <c r="E9" s="86" t="s">
        <v>36</v>
      </c>
      <c r="F9" s="86" t="s">
        <v>44</v>
      </c>
      <c r="G9" s="86"/>
      <c r="H9" s="84" t="s">
        <v>37</v>
      </c>
      <c r="I9" s="84"/>
      <c r="M9" s="80"/>
      <c r="N9" s="80"/>
      <c r="O9" s="80"/>
      <c r="Q9" s="6"/>
      <c r="R9" s="6"/>
      <c r="S9" s="6"/>
      <c r="T9" s="6"/>
      <c r="U9" s="6"/>
      <c r="V9" s="6"/>
    </row>
    <row r="10" spans="1:22" ht="28.5" customHeight="1">
      <c r="A10" s="84"/>
      <c r="B10" s="84"/>
      <c r="C10" s="84"/>
      <c r="D10" s="84"/>
      <c r="E10" s="86"/>
      <c r="F10" s="86"/>
      <c r="G10" s="86"/>
      <c r="H10" s="84"/>
      <c r="I10" s="84"/>
      <c r="N10" s="46" t="s">
        <v>35</v>
      </c>
      <c r="O10" s="47" t="s">
        <v>4</v>
      </c>
      <c r="Q10" s="6"/>
      <c r="R10" s="6"/>
      <c r="S10" s="7"/>
      <c r="T10" s="7"/>
      <c r="U10" s="6"/>
      <c r="V10" s="6"/>
    </row>
    <row r="11" spans="1:22" ht="15" customHeight="1">
      <c r="A11" s="75" t="s">
        <v>21</v>
      </c>
      <c r="B11" s="72">
        <v>100000</v>
      </c>
      <c r="C11" s="73">
        <v>2000</v>
      </c>
      <c r="D11" s="77" t="str">
        <f t="shared" ref="D11:D19" si="0">IF(AND($C11&gt;=$N$25,$C11&lt;=$O$25),"Metro",IF(AND($C11&gt;=$N$26,$C11&lt;=$O$26),"Metro",IF(AND($C11&gt;=$N$27,$C11&lt;=$O$27),"Metro",IF(AND($C11&gt;=$N$28,$C11&lt;=$O$28),"Metro",IF(OR($C11=3644,$C11=3691,$C11=3707,$C11=4377,$C11=4380,$C11=4383,$C11=4385),"Regional",IF($C11&lt;2899,"Regional","Other"))))))</f>
        <v>Metro</v>
      </c>
      <c r="E11" s="58">
        <f>ROUNDUP($O31,0)</f>
        <v>1003</v>
      </c>
      <c r="F11" s="85">
        <f>ROUNDUP($P31*(1+10%),0)</f>
        <v>143</v>
      </c>
      <c r="G11" s="85"/>
      <c r="H11" s="83">
        <f>ROUNDUP($Q$31,0)</f>
        <v>1146</v>
      </c>
      <c r="I11" s="83"/>
      <c r="J11" s="16"/>
      <c r="M11" s="6" t="s">
        <v>21</v>
      </c>
      <c r="N11" s="50">
        <v>8.3649999999999992E-3</v>
      </c>
      <c r="O11" s="50">
        <v>6.692E-3</v>
      </c>
      <c r="Q11" s="38"/>
      <c r="R11" s="6"/>
      <c r="S11" s="9"/>
      <c r="T11" s="20"/>
      <c r="U11" s="9"/>
      <c r="V11" s="20"/>
    </row>
    <row r="12" spans="1:22" ht="15" customHeight="1">
      <c r="A12" s="75" t="s">
        <v>27</v>
      </c>
      <c r="B12" s="72">
        <v>100000</v>
      </c>
      <c r="C12" s="73">
        <v>2000</v>
      </c>
      <c r="D12" s="77" t="str">
        <f t="shared" si="0"/>
        <v>Metro</v>
      </c>
      <c r="E12" s="58">
        <f t="shared" ref="E12:E19" si="1">ROUNDUP($O32,0)</f>
        <v>7631</v>
      </c>
      <c r="F12" s="85">
        <f t="shared" ref="F12:F19" si="2">ROUNDUP($P32*(1+10%),0)</f>
        <v>143</v>
      </c>
      <c r="G12" s="85"/>
      <c r="H12" s="83">
        <f>ROUNDUP($Q$32,0)</f>
        <v>7774</v>
      </c>
      <c r="I12" s="83"/>
      <c r="J12" s="16"/>
      <c r="M12" s="6" t="s">
        <v>27</v>
      </c>
      <c r="N12" s="50">
        <v>6.3640000000000002E-2</v>
      </c>
      <c r="O12" s="50">
        <v>5.0911999999999999E-2</v>
      </c>
      <c r="Q12" s="38"/>
      <c r="R12" s="6"/>
      <c r="S12" s="9"/>
      <c r="T12" s="20"/>
      <c r="U12" s="9"/>
      <c r="V12" s="20"/>
    </row>
    <row r="13" spans="1:22" ht="15" customHeight="1">
      <c r="A13" s="75" t="s">
        <v>22</v>
      </c>
      <c r="B13" s="72">
        <v>100000</v>
      </c>
      <c r="C13" s="73">
        <v>2000</v>
      </c>
      <c r="D13" s="77" t="str">
        <f t="shared" si="0"/>
        <v>Metro</v>
      </c>
      <c r="E13" s="58">
        <f t="shared" si="1"/>
        <v>6251</v>
      </c>
      <c r="F13" s="85">
        <f t="shared" si="2"/>
        <v>143</v>
      </c>
      <c r="G13" s="85"/>
      <c r="H13" s="83">
        <f>ROUNDUP($Q$33,0)</f>
        <v>6394</v>
      </c>
      <c r="I13" s="83"/>
      <c r="J13" s="59"/>
      <c r="M13" s="6" t="s">
        <v>22</v>
      </c>
      <c r="N13" s="50">
        <v>5.2127E-2</v>
      </c>
      <c r="O13" s="50">
        <v>4.1702000000000003E-2</v>
      </c>
      <c r="Q13" s="38"/>
      <c r="R13" s="6"/>
      <c r="S13" s="9"/>
      <c r="T13" s="20"/>
      <c r="U13" s="9"/>
      <c r="V13" s="20"/>
    </row>
    <row r="14" spans="1:22" ht="15" customHeight="1">
      <c r="A14" s="75" t="s">
        <v>23</v>
      </c>
      <c r="B14" s="72">
        <v>100000</v>
      </c>
      <c r="C14" s="73">
        <v>2000</v>
      </c>
      <c r="D14" s="77" t="str">
        <f t="shared" si="0"/>
        <v>Metro</v>
      </c>
      <c r="E14" s="58">
        <f t="shared" si="1"/>
        <v>1073</v>
      </c>
      <c r="F14" s="85">
        <f t="shared" si="2"/>
        <v>143</v>
      </c>
      <c r="G14" s="85"/>
      <c r="H14" s="83">
        <f>ROUNDUP($Q$34,0)</f>
        <v>1216</v>
      </c>
      <c r="I14" s="83"/>
      <c r="M14" s="6" t="s">
        <v>23</v>
      </c>
      <c r="N14" s="50">
        <v>8.9420000000000003E-3</v>
      </c>
      <c r="O14" s="50">
        <v>7.1539999999999998E-3</v>
      </c>
      <c r="Q14" s="38"/>
      <c r="R14" s="6"/>
      <c r="S14" s="9"/>
      <c r="T14" s="20"/>
      <c r="U14" s="9"/>
      <c r="V14" s="20"/>
    </row>
    <row r="15" spans="1:22" ht="15" customHeight="1">
      <c r="A15" s="76" t="s">
        <v>25</v>
      </c>
      <c r="B15" s="72">
        <v>100000</v>
      </c>
      <c r="C15" s="73">
        <v>2000</v>
      </c>
      <c r="D15" s="77" t="str">
        <f t="shared" si="0"/>
        <v>Metro</v>
      </c>
      <c r="E15" s="58">
        <f t="shared" si="1"/>
        <v>563</v>
      </c>
      <c r="F15" s="85">
        <f t="shared" si="2"/>
        <v>143</v>
      </c>
      <c r="G15" s="85"/>
      <c r="H15" s="83">
        <f>ROUNDUP($Q$35,0)</f>
        <v>706</v>
      </c>
      <c r="I15" s="83"/>
      <c r="M15" s="6" t="s">
        <v>25</v>
      </c>
      <c r="N15" s="50">
        <v>4.6930000000000001E-3</v>
      </c>
      <c r="O15" s="50">
        <v>3.754E-3</v>
      </c>
      <c r="Q15" s="38"/>
      <c r="R15" s="6"/>
      <c r="S15" s="9"/>
      <c r="T15" s="20"/>
      <c r="U15" s="9"/>
      <c r="V15" s="20"/>
    </row>
    <row r="16" spans="1:22" ht="15" customHeight="1">
      <c r="A16" s="75" t="s">
        <v>24</v>
      </c>
      <c r="B16" s="72">
        <v>100000</v>
      </c>
      <c r="C16" s="73">
        <v>2000</v>
      </c>
      <c r="D16" s="77" t="str">
        <f t="shared" si="0"/>
        <v>Metro</v>
      </c>
      <c r="E16" s="58">
        <f t="shared" si="1"/>
        <v>337</v>
      </c>
      <c r="F16" s="85">
        <f t="shared" si="2"/>
        <v>143</v>
      </c>
      <c r="G16" s="85"/>
      <c r="H16" s="83">
        <f>ROUNDUP($Q$36,0)</f>
        <v>480</v>
      </c>
      <c r="I16" s="83"/>
      <c r="M16" s="6" t="s">
        <v>24</v>
      </c>
      <c r="N16" s="50">
        <v>2.8050000000000002E-3</v>
      </c>
      <c r="O16" s="50">
        <v>2.2439999999999999E-3</v>
      </c>
      <c r="Q16" s="38"/>
      <c r="R16" s="6"/>
      <c r="S16" s="9"/>
      <c r="T16" s="20"/>
      <c r="U16" s="9"/>
      <c r="V16" s="20"/>
    </row>
    <row r="17" spans="1:22" ht="15" customHeight="1">
      <c r="A17" s="76" t="s">
        <v>28</v>
      </c>
      <c r="B17" s="72">
        <v>100000</v>
      </c>
      <c r="C17" s="73">
        <v>2000</v>
      </c>
      <c r="D17" s="77" t="str">
        <f t="shared" si="0"/>
        <v>Metro</v>
      </c>
      <c r="E17" s="58">
        <f t="shared" si="1"/>
        <v>341</v>
      </c>
      <c r="F17" s="85">
        <f t="shared" si="2"/>
        <v>143</v>
      </c>
      <c r="G17" s="85"/>
      <c r="H17" s="83">
        <f>ROUNDUP($Q$37,0)</f>
        <v>484</v>
      </c>
      <c r="I17" s="83"/>
      <c r="M17" s="6" t="s">
        <v>28</v>
      </c>
      <c r="N17" s="50">
        <v>2.836E-3</v>
      </c>
      <c r="O17" s="50">
        <v>2.2680000000000001E-3</v>
      </c>
      <c r="Q17" s="38"/>
      <c r="R17" s="6"/>
      <c r="S17" s="9"/>
      <c r="T17" s="20"/>
      <c r="U17" s="9"/>
      <c r="V17" s="20"/>
    </row>
    <row r="18" spans="1:22" ht="15" customHeight="1">
      <c r="A18" s="76" t="s">
        <v>29</v>
      </c>
      <c r="B18" s="72">
        <v>100000</v>
      </c>
      <c r="C18" s="73">
        <v>2000</v>
      </c>
      <c r="D18" s="77" t="str">
        <f t="shared" si="0"/>
        <v>Metro</v>
      </c>
      <c r="E18" s="58">
        <f t="shared" si="1"/>
        <v>2361</v>
      </c>
      <c r="F18" s="85">
        <f t="shared" si="2"/>
        <v>143</v>
      </c>
      <c r="G18" s="85"/>
      <c r="H18" s="83">
        <f>ROUNDUP($Q$38,0)</f>
        <v>2504</v>
      </c>
      <c r="I18" s="83"/>
      <c r="M18" s="6" t="s">
        <v>29</v>
      </c>
      <c r="N18" s="50">
        <v>1.9689999999999999E-2</v>
      </c>
      <c r="O18" s="50">
        <v>1.5751999999999999E-2</v>
      </c>
      <c r="Q18" s="38"/>
      <c r="R18" s="6"/>
      <c r="S18" s="9"/>
      <c r="T18" s="20"/>
      <c r="U18" s="9"/>
      <c r="V18" s="20"/>
    </row>
    <row r="19" spans="1:22" ht="15" customHeight="1">
      <c r="A19" s="76" t="s">
        <v>26</v>
      </c>
      <c r="B19" s="72">
        <v>100000</v>
      </c>
      <c r="C19" s="73">
        <v>2000</v>
      </c>
      <c r="D19" s="77" t="str">
        <f t="shared" si="0"/>
        <v>Metro</v>
      </c>
      <c r="E19" s="58">
        <f t="shared" si="1"/>
        <v>1003</v>
      </c>
      <c r="F19" s="85">
        <f t="shared" si="2"/>
        <v>143</v>
      </c>
      <c r="G19" s="85"/>
      <c r="H19" s="83">
        <f>ROUNDUP($Q$39,0)</f>
        <v>1146</v>
      </c>
      <c r="I19" s="83"/>
      <c r="M19" s="6" t="s">
        <v>26</v>
      </c>
      <c r="N19" s="50">
        <v>8.3649999999999992E-3</v>
      </c>
      <c r="O19" s="50">
        <v>6.692E-3</v>
      </c>
      <c r="Q19" s="38"/>
      <c r="R19" s="6"/>
      <c r="S19" s="9"/>
      <c r="T19" s="20"/>
      <c r="U19" s="9"/>
      <c r="V19" s="20"/>
    </row>
    <row r="20" spans="1:22" ht="15" customHeight="1">
      <c r="A20" s="53"/>
      <c r="D20" s="61"/>
      <c r="E20" s="62"/>
      <c r="F20" s="62"/>
      <c r="G20" s="62"/>
      <c r="H20" s="63"/>
      <c r="I20" s="63"/>
      <c r="M20" s="6"/>
      <c r="N20" s="52"/>
      <c r="O20" s="52"/>
      <c r="Q20" s="38"/>
      <c r="R20" s="6"/>
      <c r="S20" s="9"/>
      <c r="T20" s="20"/>
      <c r="U20" s="9"/>
      <c r="V20" s="20"/>
    </row>
    <row r="21" spans="1:22" ht="15" customHeight="1">
      <c r="A21" s="53" t="s">
        <v>39</v>
      </c>
      <c r="D21" s="61"/>
      <c r="E21" s="62"/>
      <c r="F21" s="62"/>
      <c r="G21" s="62"/>
      <c r="H21" s="63"/>
      <c r="I21" s="63"/>
      <c r="M21" s="6"/>
      <c r="N21" s="52"/>
      <c r="O21" s="52"/>
      <c r="Q21" s="38"/>
      <c r="R21" s="6"/>
      <c r="S21" s="9"/>
      <c r="T21" s="20"/>
      <c r="U21" s="9"/>
      <c r="V21" s="20"/>
    </row>
    <row r="22" spans="1:22" ht="15" customHeight="1">
      <c r="A22" s="78" t="s">
        <v>40</v>
      </c>
      <c r="O22" s="6"/>
      <c r="S22" s="6"/>
      <c r="T22" s="6"/>
      <c r="U22" s="6"/>
      <c r="V22" s="6"/>
    </row>
    <row r="23" spans="1:22" ht="15" customHeight="1">
      <c r="A23" s="78" t="s">
        <v>41</v>
      </c>
      <c r="M23" s="44" t="s">
        <v>30</v>
      </c>
      <c r="N23" s="48" t="s">
        <v>5</v>
      </c>
      <c r="O23" s="49"/>
      <c r="P23" s="48" t="s">
        <v>9</v>
      </c>
    </row>
    <row r="24" spans="1:22">
      <c r="A24" s="78" t="s">
        <v>46</v>
      </c>
      <c r="N24" s="10" t="s">
        <v>7</v>
      </c>
      <c r="O24" s="8" t="s">
        <v>8</v>
      </c>
      <c r="P24" s="10" t="s">
        <v>7</v>
      </c>
      <c r="Q24" s="8" t="s">
        <v>8</v>
      </c>
    </row>
    <row r="25" spans="1:22">
      <c r="A25" s="78" t="s">
        <v>42</v>
      </c>
      <c r="G25" s="7"/>
      <c r="H25" s="64"/>
      <c r="I25" s="64"/>
      <c r="J25" s="64"/>
      <c r="K25" s="64"/>
      <c r="L25" s="64"/>
      <c r="N25" s="11">
        <v>2000</v>
      </c>
      <c r="O25" s="11">
        <v>2309</v>
      </c>
      <c r="P25" s="11">
        <v>2311</v>
      </c>
      <c r="Q25" s="11">
        <v>2312</v>
      </c>
      <c r="R25" s="11"/>
      <c r="S25" s="11"/>
      <c r="T25" s="11"/>
    </row>
    <row r="26" spans="1:22">
      <c r="A26" s="78" t="s">
        <v>43</v>
      </c>
      <c r="G26" s="65"/>
      <c r="H26" s="66"/>
      <c r="I26" s="66"/>
      <c r="J26" s="66"/>
      <c r="K26" s="66"/>
      <c r="L26" s="66"/>
      <c r="N26" s="11">
        <v>2315</v>
      </c>
      <c r="O26" s="11">
        <v>2327</v>
      </c>
      <c r="P26" s="11">
        <v>2328</v>
      </c>
      <c r="Q26" s="11">
        <v>2551</v>
      </c>
      <c r="R26" s="11"/>
      <c r="S26" s="11"/>
      <c r="T26" s="11"/>
    </row>
    <row r="27" spans="1:22" ht="15">
      <c r="A27" s="78" t="s">
        <v>45</v>
      </c>
      <c r="G27" s="67"/>
      <c r="H27" s="68"/>
      <c r="I27" s="68"/>
      <c r="J27" s="68"/>
      <c r="K27" s="66"/>
      <c r="L27" s="66"/>
      <c r="N27" s="11">
        <v>2555</v>
      </c>
      <c r="O27" s="11">
        <v>2574</v>
      </c>
      <c r="P27" s="11">
        <v>2575</v>
      </c>
      <c r="Q27" s="11">
        <v>2739</v>
      </c>
      <c r="R27" s="11"/>
      <c r="S27" s="11"/>
      <c r="T27" s="11"/>
    </row>
    <row r="28" spans="1:22" ht="15">
      <c r="G28" s="69"/>
      <c r="H28" s="68"/>
      <c r="I28" s="68"/>
      <c r="J28" s="68"/>
      <c r="K28" s="68"/>
      <c r="L28" s="68"/>
      <c r="N28" s="11">
        <v>2745</v>
      </c>
      <c r="O28" s="11">
        <v>2786</v>
      </c>
      <c r="P28" s="11">
        <v>2787</v>
      </c>
      <c r="Q28" s="11">
        <v>2899</v>
      </c>
      <c r="R28" s="11"/>
      <c r="S28" s="11"/>
      <c r="T28" s="11"/>
    </row>
    <row r="29" spans="1:22" ht="15">
      <c r="G29" s="69"/>
      <c r="H29" s="70"/>
      <c r="I29" s="68"/>
      <c r="J29" s="68"/>
      <c r="K29" s="68"/>
      <c r="L29" s="68"/>
      <c r="N29" s="11"/>
      <c r="O29" s="11"/>
      <c r="P29" s="11"/>
      <c r="Q29" s="11"/>
      <c r="R29" s="11"/>
      <c r="S29" s="11"/>
      <c r="T29" s="11"/>
    </row>
    <row r="30" spans="1:22" ht="15">
      <c r="G30" s="69"/>
      <c r="H30" s="68"/>
      <c r="I30" s="68"/>
      <c r="J30" s="68"/>
      <c r="K30" s="68"/>
      <c r="L30" s="68"/>
      <c r="M30" s="28"/>
      <c r="N30" s="29" t="s">
        <v>33</v>
      </c>
      <c r="O30" s="29" t="s">
        <v>32</v>
      </c>
      <c r="P30" s="29" t="s">
        <v>10</v>
      </c>
      <c r="Q30" s="29" t="s">
        <v>11</v>
      </c>
      <c r="R30" s="29" t="s">
        <v>18</v>
      </c>
      <c r="S30" s="11"/>
    </row>
    <row r="31" spans="1:22">
      <c r="G31" s="69"/>
      <c r="H31" s="64"/>
      <c r="I31" s="64"/>
      <c r="J31" s="64"/>
      <c r="K31" s="64"/>
      <c r="L31" s="64"/>
      <c r="M31" s="57" t="s">
        <v>21</v>
      </c>
      <c r="N31" s="51">
        <f t="shared" ref="N31:N39" si="3">MAX(IF(D11="Metro",$B11*$N11*(1+$G$7),$B11*$O11*(1+$G$7)),N$59)</f>
        <v>836.49999999999989</v>
      </c>
      <c r="O31" s="45">
        <f t="shared" ref="O31:O39" si="4">MAX(IF(D11="Metro",$B11*$N11*(1+$G$7)*(1+10%)*(1+9%),$B11*$O11*(1+$G$7)*(1+10%)*(1+9%)),N$60)</f>
        <v>1002.9635000000001</v>
      </c>
      <c r="P31" s="12">
        <f t="shared" ref="P31:P39" si="5">MIN($N$58,MAX($B11*$N$56,$N$57))</f>
        <v>130</v>
      </c>
      <c r="Q31" s="12">
        <f>$O31+($P31*(1+10%))</f>
        <v>1145.9635000000001</v>
      </c>
      <c r="R31" s="13">
        <f t="shared" ref="R31" si="6">P31/Q31</f>
        <v>0.11344165848214188</v>
      </c>
      <c r="S31" s="11"/>
    </row>
    <row r="32" spans="1:22">
      <c r="G32" s="69"/>
      <c r="H32" s="64"/>
      <c r="I32" s="64"/>
      <c r="J32" s="64"/>
      <c r="K32" s="64"/>
      <c r="L32" s="64"/>
      <c r="M32" s="57" t="s">
        <v>27</v>
      </c>
      <c r="N32" s="51">
        <f t="shared" si="3"/>
        <v>6364</v>
      </c>
      <c r="O32" s="45">
        <f t="shared" si="4"/>
        <v>7630.4360000000015</v>
      </c>
      <c r="P32" s="12">
        <f t="shared" si="5"/>
        <v>130</v>
      </c>
      <c r="Q32" s="12">
        <f t="shared" ref="Q32:Q39" si="7">$O32+($P32*(1+10%))</f>
        <v>7773.4360000000015</v>
      </c>
      <c r="R32" s="13">
        <f t="shared" ref="R32:R40" si="8">P32/Q32</f>
        <v>1.6723621317522905E-2</v>
      </c>
      <c r="S32" s="11"/>
    </row>
    <row r="33" spans="1:19">
      <c r="F33" s="67"/>
      <c r="M33" s="57" t="s">
        <v>22</v>
      </c>
      <c r="N33" s="51">
        <f t="shared" si="3"/>
        <v>5212.7</v>
      </c>
      <c r="O33" s="45">
        <f t="shared" si="4"/>
        <v>6250.0273000000007</v>
      </c>
      <c r="P33" s="12">
        <f t="shared" si="5"/>
        <v>130</v>
      </c>
      <c r="Q33" s="12">
        <f t="shared" si="7"/>
        <v>6393.0273000000007</v>
      </c>
      <c r="R33" s="13">
        <f t="shared" si="8"/>
        <v>2.0334654288117929E-2</v>
      </c>
      <c r="S33" s="11"/>
    </row>
    <row r="34" spans="1:19">
      <c r="F34" s="6"/>
      <c r="M34" s="57" t="s">
        <v>23</v>
      </c>
      <c r="N34" s="51">
        <f t="shared" si="3"/>
        <v>894.2</v>
      </c>
      <c r="O34" s="45">
        <f t="shared" si="4"/>
        <v>1072.1458000000002</v>
      </c>
      <c r="P34" s="12">
        <f t="shared" si="5"/>
        <v>130</v>
      </c>
      <c r="Q34" s="12">
        <f t="shared" si="7"/>
        <v>1215.1458000000002</v>
      </c>
      <c r="R34" s="13">
        <f t="shared" si="8"/>
        <v>0.10698304680804556</v>
      </c>
      <c r="S34" s="11"/>
    </row>
    <row r="35" spans="1:19">
      <c r="F35" s="6"/>
      <c r="M35" s="60" t="s">
        <v>25</v>
      </c>
      <c r="N35" s="51">
        <f t="shared" si="3"/>
        <v>469.3</v>
      </c>
      <c r="O35" s="45">
        <f t="shared" si="4"/>
        <v>562.69070000000011</v>
      </c>
      <c r="P35" s="12">
        <f t="shared" si="5"/>
        <v>130</v>
      </c>
      <c r="Q35" s="12">
        <f t="shared" si="7"/>
        <v>705.69070000000011</v>
      </c>
      <c r="R35" s="13">
        <f t="shared" si="8"/>
        <v>0.18421668303124863</v>
      </c>
      <c r="S35" s="11"/>
    </row>
    <row r="36" spans="1:19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71"/>
      <c r="M36" s="57" t="s">
        <v>24</v>
      </c>
      <c r="N36" s="51">
        <f t="shared" si="3"/>
        <v>280.5</v>
      </c>
      <c r="O36" s="45">
        <f t="shared" si="4"/>
        <v>336.31950000000006</v>
      </c>
      <c r="P36" s="12">
        <f t="shared" si="5"/>
        <v>130</v>
      </c>
      <c r="Q36" s="12">
        <f t="shared" si="7"/>
        <v>479.31950000000006</v>
      </c>
      <c r="R36" s="13">
        <f t="shared" si="8"/>
        <v>0.27121784112684749</v>
      </c>
      <c r="S36" s="11"/>
    </row>
    <row r="37" spans="1:19">
      <c r="M37" s="60" t="s">
        <v>28</v>
      </c>
      <c r="N37" s="51">
        <f t="shared" si="3"/>
        <v>283.60000000000002</v>
      </c>
      <c r="O37" s="45">
        <f t="shared" si="4"/>
        <v>340.03640000000007</v>
      </c>
      <c r="P37" s="12">
        <f t="shared" si="5"/>
        <v>130</v>
      </c>
      <c r="Q37" s="12">
        <f t="shared" si="7"/>
        <v>483.03640000000007</v>
      </c>
      <c r="R37" s="13">
        <f t="shared" si="8"/>
        <v>0.26913085639094692</v>
      </c>
      <c r="S37" s="11"/>
    </row>
    <row r="38" spans="1:19">
      <c r="M38" s="60" t="s">
        <v>29</v>
      </c>
      <c r="N38" s="51">
        <f t="shared" si="3"/>
        <v>1969</v>
      </c>
      <c r="O38" s="45">
        <f t="shared" si="4"/>
        <v>2360.8310000000001</v>
      </c>
      <c r="P38" s="12">
        <f t="shared" si="5"/>
        <v>130</v>
      </c>
      <c r="Q38" s="12">
        <f t="shared" si="7"/>
        <v>2503.8310000000001</v>
      </c>
      <c r="R38" s="13">
        <f t="shared" si="8"/>
        <v>5.1920437122154009E-2</v>
      </c>
      <c r="S38" s="11"/>
    </row>
    <row r="39" spans="1:19">
      <c r="M39" s="60" t="s">
        <v>26</v>
      </c>
      <c r="N39" s="31">
        <f t="shared" si="3"/>
        <v>836.49999999999989</v>
      </c>
      <c r="O39" s="36">
        <f t="shared" si="4"/>
        <v>1002.9635000000001</v>
      </c>
      <c r="P39" s="12">
        <f t="shared" si="5"/>
        <v>130</v>
      </c>
      <c r="Q39" s="12">
        <f t="shared" si="7"/>
        <v>1145.9635000000001</v>
      </c>
      <c r="R39" s="13">
        <f t="shared" si="8"/>
        <v>0.11344165848214188</v>
      </c>
    </row>
    <row r="40" spans="1:19">
      <c r="M40" s="14" t="s">
        <v>12</v>
      </c>
      <c r="N40" s="32">
        <f>SUM(N31:N39)</f>
        <v>17146.3</v>
      </c>
      <c r="O40" s="32">
        <f t="shared" ref="O40:Q40" si="9">SUM(O31:O39)</f>
        <v>20558.413700000008</v>
      </c>
      <c r="P40" s="24">
        <f t="shared" si="9"/>
        <v>1170</v>
      </c>
      <c r="Q40" s="15">
        <f t="shared" si="9"/>
        <v>21845.413700000001</v>
      </c>
      <c r="R40" s="25">
        <f t="shared" si="8"/>
        <v>5.3558152574606541E-2</v>
      </c>
    </row>
    <row r="41" spans="1:19">
      <c r="M41" s="21"/>
      <c r="N41" s="33"/>
      <c r="O41" s="33"/>
      <c r="P41" s="22"/>
      <c r="Q41" s="22"/>
      <c r="R41" s="22"/>
    </row>
    <row r="42" spans="1:19" ht="13.5" customHeight="1">
      <c r="N42" s="34"/>
      <c r="O42" s="35"/>
      <c r="P42" s="16"/>
      <c r="Q42" s="23"/>
    </row>
    <row r="43" spans="1:19">
      <c r="M43" s="26"/>
      <c r="N43" s="26" t="s">
        <v>33</v>
      </c>
      <c r="O43" s="26" t="s">
        <v>32</v>
      </c>
      <c r="P43" s="26" t="s">
        <v>10</v>
      </c>
      <c r="Q43" s="26" t="s">
        <v>11</v>
      </c>
      <c r="R43" s="27" t="s">
        <v>13</v>
      </c>
      <c r="S43" s="27" t="s">
        <v>14</v>
      </c>
    </row>
    <row r="44" spans="1:19">
      <c r="M44" s="57" t="s">
        <v>21</v>
      </c>
      <c r="N44" s="31">
        <f t="shared" ref="N44:N52" si="10">MAX(IF(D11="Metro",$B11*$N11*(1+$G$7),$B11*$O11*(1+$G$7)),N$59)</f>
        <v>836.49999999999989</v>
      </c>
      <c r="O44" s="36">
        <f t="shared" ref="O44:O52" si="11">MAX(IF(D11="Metro",$B11*$N11*(1+$G$7)*(1+10%)*(1+9%),$B11*$O11*(1+$G$7)*(1+10%)*(1+9%)),N$60)</f>
        <v>1002.9635000000001</v>
      </c>
      <c r="P44" s="12">
        <f t="shared" ref="P44:P52" si="12">MIN($N$64,MAX($B11*$N$62,$N$63))</f>
        <v>130</v>
      </c>
      <c r="Q44" s="12">
        <f t="shared" ref="Q44:Q52" si="13">$O44+($P44*(1+10%))</f>
        <v>1145.9635000000001</v>
      </c>
      <c r="R44" s="17">
        <f>P44*$N$65</f>
        <v>19.5</v>
      </c>
      <c r="S44" s="17">
        <f>P44-R44</f>
        <v>110.5</v>
      </c>
    </row>
    <row r="45" spans="1:19" ht="13.5" customHeight="1">
      <c r="M45" s="57" t="s">
        <v>27</v>
      </c>
      <c r="N45" s="31">
        <f t="shared" si="10"/>
        <v>6364</v>
      </c>
      <c r="O45" s="36">
        <f t="shared" si="11"/>
        <v>7630.4360000000015</v>
      </c>
      <c r="P45" s="12">
        <f t="shared" si="12"/>
        <v>130</v>
      </c>
      <c r="Q45" s="12">
        <f t="shared" si="13"/>
        <v>7773.4360000000015</v>
      </c>
      <c r="R45" s="17">
        <f t="shared" ref="R45:R52" si="14">P45*$N$65</f>
        <v>19.5</v>
      </c>
      <c r="S45" s="17">
        <f t="shared" ref="S45:S52" si="15">P45-R45</f>
        <v>110.5</v>
      </c>
    </row>
    <row r="46" spans="1:19">
      <c r="M46" s="57" t="s">
        <v>22</v>
      </c>
      <c r="N46" s="31">
        <f t="shared" si="10"/>
        <v>5212.7</v>
      </c>
      <c r="O46" s="36">
        <f t="shared" si="11"/>
        <v>6250.0273000000007</v>
      </c>
      <c r="P46" s="12">
        <f t="shared" si="12"/>
        <v>130</v>
      </c>
      <c r="Q46" s="12">
        <f t="shared" si="13"/>
        <v>6393.0273000000007</v>
      </c>
      <c r="R46" s="17">
        <f t="shared" si="14"/>
        <v>19.5</v>
      </c>
      <c r="S46" s="17">
        <f t="shared" si="15"/>
        <v>110.5</v>
      </c>
    </row>
    <row r="47" spans="1:19">
      <c r="M47" s="57" t="s">
        <v>23</v>
      </c>
      <c r="N47" s="31">
        <f t="shared" si="10"/>
        <v>894.2</v>
      </c>
      <c r="O47" s="36">
        <f t="shared" si="11"/>
        <v>1072.1458000000002</v>
      </c>
      <c r="P47" s="12">
        <f t="shared" si="12"/>
        <v>130</v>
      </c>
      <c r="Q47" s="12">
        <f t="shared" si="13"/>
        <v>1215.1458000000002</v>
      </c>
      <c r="R47" s="17">
        <f t="shared" si="14"/>
        <v>19.5</v>
      </c>
      <c r="S47" s="17">
        <f t="shared" si="15"/>
        <v>110.5</v>
      </c>
    </row>
    <row r="48" spans="1:19">
      <c r="M48" s="60" t="s">
        <v>25</v>
      </c>
      <c r="N48" s="31">
        <f t="shared" si="10"/>
        <v>469.3</v>
      </c>
      <c r="O48" s="36">
        <f t="shared" si="11"/>
        <v>562.69070000000011</v>
      </c>
      <c r="P48" s="12">
        <f t="shared" si="12"/>
        <v>130</v>
      </c>
      <c r="Q48" s="12">
        <f t="shared" si="13"/>
        <v>705.69070000000011</v>
      </c>
      <c r="R48" s="17">
        <f t="shared" si="14"/>
        <v>19.5</v>
      </c>
      <c r="S48" s="17">
        <f t="shared" si="15"/>
        <v>110.5</v>
      </c>
    </row>
    <row r="49" spans="13:19">
      <c r="M49" s="57" t="s">
        <v>24</v>
      </c>
      <c r="N49" s="31">
        <f t="shared" si="10"/>
        <v>280.5</v>
      </c>
      <c r="O49" s="36">
        <f t="shared" si="11"/>
        <v>336.31950000000006</v>
      </c>
      <c r="P49" s="12">
        <f t="shared" si="12"/>
        <v>130</v>
      </c>
      <c r="Q49" s="12">
        <f t="shared" si="13"/>
        <v>479.31950000000006</v>
      </c>
      <c r="R49" s="17">
        <f t="shared" si="14"/>
        <v>19.5</v>
      </c>
      <c r="S49" s="17">
        <f t="shared" si="15"/>
        <v>110.5</v>
      </c>
    </row>
    <row r="50" spans="13:19">
      <c r="M50" s="60" t="s">
        <v>28</v>
      </c>
      <c r="N50" s="31">
        <f t="shared" si="10"/>
        <v>283.60000000000002</v>
      </c>
      <c r="O50" s="36">
        <f t="shared" si="11"/>
        <v>340.03640000000007</v>
      </c>
      <c r="P50" s="12">
        <f t="shared" si="12"/>
        <v>130</v>
      </c>
      <c r="Q50" s="12">
        <f t="shared" si="13"/>
        <v>483.03640000000007</v>
      </c>
      <c r="R50" s="17">
        <f t="shared" si="14"/>
        <v>19.5</v>
      </c>
      <c r="S50" s="17">
        <f t="shared" si="15"/>
        <v>110.5</v>
      </c>
    </row>
    <row r="51" spans="13:19">
      <c r="M51" s="60" t="s">
        <v>29</v>
      </c>
      <c r="N51" s="31">
        <f t="shared" si="10"/>
        <v>1969</v>
      </c>
      <c r="O51" s="36">
        <f t="shared" si="11"/>
        <v>2360.8310000000001</v>
      </c>
      <c r="P51" s="12">
        <f t="shared" si="12"/>
        <v>130</v>
      </c>
      <c r="Q51" s="12">
        <f t="shared" si="13"/>
        <v>2503.8310000000001</v>
      </c>
      <c r="R51" s="17">
        <f t="shared" si="14"/>
        <v>19.5</v>
      </c>
      <c r="S51" s="17">
        <f t="shared" si="15"/>
        <v>110.5</v>
      </c>
    </row>
    <row r="52" spans="13:19">
      <c r="M52" s="60" t="s">
        <v>26</v>
      </c>
      <c r="N52" s="31">
        <f t="shared" si="10"/>
        <v>836.49999999999989</v>
      </c>
      <c r="O52" s="36">
        <f t="shared" si="11"/>
        <v>1002.9635000000001</v>
      </c>
      <c r="P52" s="12">
        <f t="shared" si="12"/>
        <v>130</v>
      </c>
      <c r="Q52" s="12">
        <f t="shared" si="13"/>
        <v>1145.9635000000001</v>
      </c>
      <c r="R52" s="17">
        <f t="shared" si="14"/>
        <v>19.5</v>
      </c>
      <c r="S52" s="17">
        <f t="shared" si="15"/>
        <v>110.5</v>
      </c>
    </row>
    <row r="53" spans="13:19">
      <c r="M53" s="14" t="s">
        <v>12</v>
      </c>
      <c r="N53" s="15">
        <f>SUM(N44:N52)</f>
        <v>17146.3</v>
      </c>
      <c r="O53" s="15">
        <f>SUM(O44:O52)</f>
        <v>20558.413700000008</v>
      </c>
      <c r="P53" s="15">
        <f>SUM(P44:P52)</f>
        <v>1170</v>
      </c>
      <c r="Q53" s="15">
        <f>SUM(Q44:Q52)</f>
        <v>21845.413700000001</v>
      </c>
      <c r="R53" s="15">
        <f>SUM(R44:R52)</f>
        <v>175.5</v>
      </c>
      <c r="S53" s="15">
        <f>P53-R53</f>
        <v>994.5</v>
      </c>
    </row>
    <row r="55" spans="13:19">
      <c r="Q55" s="18"/>
    </row>
    <row r="56" spans="13:19">
      <c r="M56" s="1" t="s">
        <v>15</v>
      </c>
      <c r="N56" s="39">
        <v>1.2999999999999999E-3</v>
      </c>
    </row>
    <row r="57" spans="13:19">
      <c r="M57" s="1" t="s">
        <v>16</v>
      </c>
      <c r="N57" s="40">
        <v>100</v>
      </c>
      <c r="P57" s="37"/>
    </row>
    <row r="58" spans="13:19">
      <c r="M58" s="1" t="s">
        <v>17</v>
      </c>
      <c r="N58" s="40">
        <v>750</v>
      </c>
    </row>
    <row r="59" spans="13:19">
      <c r="M59" s="1" t="s">
        <v>31</v>
      </c>
      <c r="N59" s="42">
        <v>200</v>
      </c>
    </row>
    <row r="60" spans="13:19">
      <c r="M60" s="1" t="s">
        <v>34</v>
      </c>
      <c r="N60" s="43">
        <f>N59*1.1*1.09</f>
        <v>239.80000000000004</v>
      </c>
    </row>
    <row r="61" spans="13:19">
      <c r="N61" s="19"/>
    </row>
    <row r="62" spans="13:19">
      <c r="M62" s="1" t="s">
        <v>19</v>
      </c>
      <c r="N62" s="39">
        <v>1.2999999999999999E-3</v>
      </c>
    </row>
    <row r="63" spans="13:19">
      <c r="M63" s="1" t="s">
        <v>16</v>
      </c>
      <c r="N63" s="40">
        <v>100</v>
      </c>
    </row>
    <row r="64" spans="13:19">
      <c r="M64" s="1" t="s">
        <v>17</v>
      </c>
      <c r="N64" s="40">
        <v>750</v>
      </c>
    </row>
    <row r="65" spans="13:14">
      <c r="M65" s="1" t="s">
        <v>20</v>
      </c>
      <c r="N65" s="41">
        <v>0.15</v>
      </c>
    </row>
    <row r="66" spans="13:14">
      <c r="N66" s="6"/>
    </row>
  </sheetData>
  <sheetProtection algorithmName="SHA-512" hashValue="b9uNF5z4K0HxYXjERXfEi1urToJjCv1CEMuxOLzQQTJidJc8JtI7Ih+ijx/2X/V0GhBCYE1sqiZ3BtnRRyMplw==" saltValue="HB3Ch4f49fOD4J/Jz/VJYQ==" spinCount="100000" sheet="1" selectLockedCells="1"/>
  <mergeCells count="28">
    <mergeCell ref="F15:G15"/>
    <mergeCell ref="F19:G19"/>
    <mergeCell ref="H19:I19"/>
    <mergeCell ref="E9:E10"/>
    <mergeCell ref="F9:G10"/>
    <mergeCell ref="H9:I10"/>
    <mergeCell ref="H16:I16"/>
    <mergeCell ref="H17:I17"/>
    <mergeCell ref="H18:I18"/>
    <mergeCell ref="F16:G16"/>
    <mergeCell ref="F18:G18"/>
    <mergeCell ref="F17:G17"/>
    <mergeCell ref="M8:O9"/>
    <mergeCell ref="A36:K36"/>
    <mergeCell ref="B7:D7"/>
    <mergeCell ref="H11:I11"/>
    <mergeCell ref="H12:I12"/>
    <mergeCell ref="H13:I13"/>
    <mergeCell ref="H14:I14"/>
    <mergeCell ref="A9:A10"/>
    <mergeCell ref="B9:B10"/>
    <mergeCell ref="C9:C10"/>
    <mergeCell ref="D9:D10"/>
    <mergeCell ref="H15:I15"/>
    <mergeCell ref="F11:G11"/>
    <mergeCell ref="F12:G12"/>
    <mergeCell ref="F13:G13"/>
    <mergeCell ref="F14:G14"/>
  </mergeCells>
  <phoneticPr fontId="2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19AD3001317B40B2A33391EA771477" ma:contentTypeVersion="13" ma:contentTypeDescription="Create a new document." ma:contentTypeScope="" ma:versionID="b6ad67ec45147e2e4baeab371788e229">
  <xsd:schema xmlns:xsd="http://www.w3.org/2001/XMLSchema" xmlns:xs="http://www.w3.org/2001/XMLSchema" xmlns:p="http://schemas.microsoft.com/office/2006/metadata/properties" xmlns:ns2="7210c5a8-a0c3-4bf6-b10b-3a5d25cab77c" xmlns:ns3="4269108c-6790-4e00-b99e-419a195930ae" targetNamespace="http://schemas.microsoft.com/office/2006/metadata/properties" ma:root="true" ma:fieldsID="4d8cc3409f7e4886ee02b55f9e522d4f" ns2:_="" ns3:_="">
    <xsd:import namespace="7210c5a8-a0c3-4bf6-b10b-3a5d25cab77c"/>
    <xsd:import namespace="4269108c-6790-4e00-b99e-419a19593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0c5a8-a0c3-4bf6-b10b-3a5d25cab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9108c-6790-4e00-b99e-419a19593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6624B-8691-4AD0-A8F2-E4D7658785E4}"/>
</file>

<file path=customXml/itemProps2.xml><?xml version="1.0" encoding="utf-8"?>
<ds:datastoreItem xmlns:ds="http://schemas.openxmlformats.org/officeDocument/2006/customXml" ds:itemID="{84E095A2-5C86-4423-8775-31849FDB3B2B}"/>
</file>

<file path=customXml/itemProps3.xml><?xml version="1.0" encoding="utf-8"?>
<ds:datastoreItem xmlns:ds="http://schemas.openxmlformats.org/officeDocument/2006/customXml" ds:itemID="{61C2F9A2-BBDB-455C-B508-576F0FBD7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Calc</vt:lpstr>
      <vt:lpstr>'Premium Calc'!Print_Area</vt:lpstr>
    </vt:vector>
  </TitlesOfParts>
  <Company>Insurance 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HBCF premium calculator</dc:title>
  <dc:creator>Tyrus Yu</dc:creator>
  <cp:lastModifiedBy>Tyrus Yu</cp:lastModifiedBy>
  <cp:lastPrinted>2015-04-08T20:47:09Z</cp:lastPrinted>
  <dcterms:created xsi:type="dcterms:W3CDTF">2005-09-14T05:42:29Z</dcterms:created>
  <dcterms:modified xsi:type="dcterms:W3CDTF">2021-05-21T00:23:31Z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0x0101007819AD3001317B40B2A33391EA771477</vt:lpwstr>
  </property>
  <property fmtid="{D5CDD505-2E9C-101B-9397-08002B2CF9AE}" pid="3" name="Order">
    <vt:r8>108100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</Properties>
</file>